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49"/>
  <c r="I48"/>
  <c r="I47"/>
  <c r="G39"/>
  <c r="G40" s="1"/>
  <c r="G25" s="1"/>
  <c r="F39"/>
  <c r="F40" s="1"/>
  <c r="G23" s="1"/>
  <c r="G63" i="12"/>
  <c r="AC63"/>
  <c r="AD63"/>
  <c r="F9"/>
  <c r="G9"/>
  <c r="G8" s="1"/>
  <c r="I9"/>
  <c r="I8" s="1"/>
  <c r="K9"/>
  <c r="K8" s="1"/>
  <c r="M9"/>
  <c r="M8" s="1"/>
  <c r="O9"/>
  <c r="O8" s="1"/>
  <c r="Q9"/>
  <c r="Q8" s="1"/>
  <c r="U9"/>
  <c r="U8" s="1"/>
  <c r="F11"/>
  <c r="G11"/>
  <c r="I11"/>
  <c r="K11"/>
  <c r="M11"/>
  <c r="O11"/>
  <c r="Q11"/>
  <c r="U11"/>
  <c r="F12"/>
  <c r="G12"/>
  <c r="I12"/>
  <c r="K12"/>
  <c r="M12"/>
  <c r="O12"/>
  <c r="Q12"/>
  <c r="U12"/>
  <c r="F14"/>
  <c r="G14"/>
  <c r="I14"/>
  <c r="K14"/>
  <c r="M14"/>
  <c r="O14"/>
  <c r="Q14"/>
  <c r="U14"/>
  <c r="F16"/>
  <c r="G16"/>
  <c r="I16"/>
  <c r="K16"/>
  <c r="M16"/>
  <c r="O16"/>
  <c r="Q16"/>
  <c r="U16"/>
  <c r="F18"/>
  <c r="G18"/>
  <c r="I18"/>
  <c r="K18"/>
  <c r="M18"/>
  <c r="O18"/>
  <c r="Q18"/>
  <c r="U18"/>
  <c r="F19"/>
  <c r="G19"/>
  <c r="I19"/>
  <c r="K19"/>
  <c r="M19"/>
  <c r="O19"/>
  <c r="Q19"/>
  <c r="U19"/>
  <c r="F20"/>
  <c r="G20"/>
  <c r="I20"/>
  <c r="K20"/>
  <c r="M20"/>
  <c r="O20"/>
  <c r="Q20"/>
  <c r="U20"/>
  <c r="F21"/>
  <c r="G21"/>
  <c r="I21"/>
  <c r="K21"/>
  <c r="M21"/>
  <c r="O21"/>
  <c r="Q21"/>
  <c r="U21"/>
  <c r="F23"/>
  <c r="G23"/>
  <c r="I23"/>
  <c r="K23"/>
  <c r="M23"/>
  <c r="O23"/>
  <c r="Q23"/>
  <c r="U23"/>
  <c r="F24"/>
  <c r="G24"/>
  <c r="I24"/>
  <c r="K24"/>
  <c r="M24"/>
  <c r="O24"/>
  <c r="Q24"/>
  <c r="U24"/>
  <c r="F25"/>
  <c r="G25"/>
  <c r="I25"/>
  <c r="K25"/>
  <c r="M25"/>
  <c r="O25"/>
  <c r="Q25"/>
  <c r="U25"/>
  <c r="F26"/>
  <c r="G26"/>
  <c r="I26"/>
  <c r="K26"/>
  <c r="M26"/>
  <c r="O26"/>
  <c r="Q26"/>
  <c r="U26"/>
  <c r="F28"/>
  <c r="G28"/>
  <c r="I28"/>
  <c r="K28"/>
  <c r="M28"/>
  <c r="O28"/>
  <c r="Q28"/>
  <c r="U28"/>
  <c r="F30"/>
  <c r="G30"/>
  <c r="G29" s="1"/>
  <c r="I30"/>
  <c r="I29" s="1"/>
  <c r="K30"/>
  <c r="K29" s="1"/>
  <c r="O30"/>
  <c r="O29" s="1"/>
  <c r="Q30"/>
  <c r="Q29" s="1"/>
  <c r="U30"/>
  <c r="U29" s="1"/>
  <c r="G32"/>
  <c r="F33"/>
  <c r="G33"/>
  <c r="M33" s="1"/>
  <c r="I33"/>
  <c r="I32" s="1"/>
  <c r="K33"/>
  <c r="K32" s="1"/>
  <c r="O33"/>
  <c r="O32" s="1"/>
  <c r="Q33"/>
  <c r="Q32" s="1"/>
  <c r="U33"/>
  <c r="U32" s="1"/>
  <c r="F35"/>
  <c r="G35"/>
  <c r="M35" s="1"/>
  <c r="I35"/>
  <c r="K35"/>
  <c r="O35"/>
  <c r="Q35"/>
  <c r="U35"/>
  <c r="F37"/>
  <c r="G37"/>
  <c r="M37" s="1"/>
  <c r="I37"/>
  <c r="K37"/>
  <c r="O37"/>
  <c r="Q37"/>
  <c r="U37"/>
  <c r="F40"/>
  <c r="G40"/>
  <c r="G39" s="1"/>
  <c r="I40"/>
  <c r="I39" s="1"/>
  <c r="K40"/>
  <c r="K39" s="1"/>
  <c r="O40"/>
  <c r="O39" s="1"/>
  <c r="Q40"/>
  <c r="Q39" s="1"/>
  <c r="U40"/>
  <c r="U39" s="1"/>
  <c r="F41"/>
  <c r="G41"/>
  <c r="M41" s="1"/>
  <c r="I41"/>
  <c r="K41"/>
  <c r="O41"/>
  <c r="Q41"/>
  <c r="U41"/>
  <c r="F42"/>
  <c r="G42"/>
  <c r="M42" s="1"/>
  <c r="I42"/>
  <c r="K42"/>
  <c r="O42"/>
  <c r="Q42"/>
  <c r="U42"/>
  <c r="F43"/>
  <c r="G43"/>
  <c r="M43" s="1"/>
  <c r="I43"/>
  <c r="K43"/>
  <c r="O43"/>
  <c r="Q43"/>
  <c r="U43"/>
  <c r="F44"/>
  <c r="G44"/>
  <c r="M44" s="1"/>
  <c r="I44"/>
  <c r="K44"/>
  <c r="O44"/>
  <c r="Q44"/>
  <c r="U44"/>
  <c r="F45"/>
  <c r="G45"/>
  <c r="M45" s="1"/>
  <c r="I45"/>
  <c r="K45"/>
  <c r="O45"/>
  <c r="Q45"/>
  <c r="U45"/>
  <c r="F46"/>
  <c r="G46"/>
  <c r="M46" s="1"/>
  <c r="I46"/>
  <c r="K46"/>
  <c r="O46"/>
  <c r="Q46"/>
  <c r="U46"/>
  <c r="F47"/>
  <c r="G47"/>
  <c r="M47" s="1"/>
  <c r="I47"/>
  <c r="K47"/>
  <c r="O47"/>
  <c r="Q47"/>
  <c r="U47"/>
  <c r="F48"/>
  <c r="G48"/>
  <c r="M48" s="1"/>
  <c r="I48"/>
  <c r="K48"/>
  <c r="O48"/>
  <c r="Q48"/>
  <c r="U48"/>
  <c r="F49"/>
  <c r="G49"/>
  <c r="M49" s="1"/>
  <c r="I49"/>
  <c r="K49"/>
  <c r="O49"/>
  <c r="Q49"/>
  <c r="U49"/>
  <c r="F50"/>
  <c r="G50"/>
  <c r="M50" s="1"/>
  <c r="I50"/>
  <c r="K50"/>
  <c r="O50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3"/>
  <c r="G53"/>
  <c r="M53" s="1"/>
  <c r="I53"/>
  <c r="K53"/>
  <c r="O53"/>
  <c r="Q53"/>
  <c r="U53"/>
  <c r="F54"/>
  <c r="G54"/>
  <c r="M54" s="1"/>
  <c r="I54"/>
  <c r="K54"/>
  <c r="O54"/>
  <c r="Q54"/>
  <c r="U54"/>
  <c r="F55"/>
  <c r="G55"/>
  <c r="M55" s="1"/>
  <c r="I55"/>
  <c r="K55"/>
  <c r="O55"/>
  <c r="Q55"/>
  <c r="U55"/>
  <c r="F57"/>
  <c r="G57" s="1"/>
  <c r="I57"/>
  <c r="I56" s="1"/>
  <c r="K57"/>
  <c r="K56" s="1"/>
  <c r="O57"/>
  <c r="O56" s="1"/>
  <c r="Q57"/>
  <c r="Q56" s="1"/>
  <c r="U57"/>
  <c r="U56" s="1"/>
  <c r="G58"/>
  <c r="F59"/>
  <c r="G59"/>
  <c r="I59"/>
  <c r="I58" s="1"/>
  <c r="K59"/>
  <c r="K58" s="1"/>
  <c r="M59"/>
  <c r="M58" s="1"/>
  <c r="O59"/>
  <c r="O58" s="1"/>
  <c r="Q59"/>
  <c r="Q58" s="1"/>
  <c r="U59"/>
  <c r="U58" s="1"/>
  <c r="F61"/>
  <c r="G61" s="1"/>
  <c r="I61"/>
  <c r="I60" s="1"/>
  <c r="K61"/>
  <c r="K60" s="1"/>
  <c r="O61"/>
  <c r="O60" s="1"/>
  <c r="Q61"/>
  <c r="Q60" s="1"/>
  <c r="U61"/>
  <c r="U60" s="1"/>
  <c r="I20" i="1"/>
  <c r="I19"/>
  <c r="I18"/>
  <c r="I17"/>
  <c r="G27"/>
  <c r="H40"/>
  <c r="J28"/>
  <c r="J26"/>
  <c r="G38"/>
  <c r="F38"/>
  <c r="J23"/>
  <c r="J24"/>
  <c r="J25"/>
  <c r="J27"/>
  <c r="E24"/>
  <c r="G24"/>
  <c r="E26"/>
  <c r="G26"/>
  <c r="I16" l="1"/>
  <c r="I21" s="1"/>
  <c r="I54"/>
  <c r="I39"/>
  <c r="I40" s="1"/>
  <c r="J39" s="1"/>
  <c r="J40" s="1"/>
  <c r="G29"/>
  <c r="G28"/>
  <c r="M32" i="12"/>
  <c r="M61"/>
  <c r="M60" s="1"/>
  <c r="G60"/>
  <c r="M57"/>
  <c r="M56" s="1"/>
  <c r="G56"/>
  <c r="M40"/>
  <c r="M39" s="1"/>
  <c r="M30"/>
  <c r="M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<sst xmlns="http://schemas.openxmlformats.org/spreadsheetml/2006/main" count="338" uniqueCount="196">
  <si>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</si>
  <si>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</si>
  <si>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</si>
  <si>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</si>
  <si>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</si>
  <si>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</si>
  <si>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</si>
  <si>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</si>
  <si>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</si>
  <si>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</si>
  <si>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</si>
  <si>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</si>
  <si>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</si>
  <si>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</si>
  <si>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</si>
  <si>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</si>
  <si>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</si>
  <si>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</si>
  <si>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</si>
  <si>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</si>
  <si>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</si>
  <si>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</si>
  <si>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</si>
  <si>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</si>
  <si>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</si>
  <si>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</si>
  <si>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</si>
  <si>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</si>
  <si>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</si>
  <si>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</si>
  <si>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</si>
  <si>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</si>
  <si>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</si>
  <si>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</si>
  <si>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</si>
  <si>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</si>
  <si>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</si>
  <si>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</si>
  <si>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</si>
  <si>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</si>
  <si>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</si>
  <si>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Opava </t>
  </si>
  <si>
    <t>Rozpočet:</t>
  </si>
  <si>
    <t>Misto</t>
  </si>
  <si>
    <t>Ohnheisrová</t>
  </si>
  <si>
    <t>SNO pavilon T    IO 07   splašková kanalizace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</si>
  <si>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</si>
  <si>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</si>
  <si>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</si>
  <si>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</si>
  <si>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</si>
  <si>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</si>
  <si>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</si>
  <si>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</si>
  <si>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</si>
  <si>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</si>
  <si>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</si>
  <si>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</si>
  <si>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</si>
  <si>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</si>
  <si>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</si>
  <si>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</si>
  <si>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</si>
  <si>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</si>
  <si>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</si>
  <si>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</si>
  <si>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</si>
  <si>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</si>
  <si>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</si>
  <si>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</si>
  <si>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</si>
  <si>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</si>
  <si>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</si>
  <si>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</si>
  <si>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</si>
  <si>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</si>
  <si>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</si>
  <si>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</si>
  <si>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</si>
  <si>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</si>
  <si>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</si>
  <si>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</si>
  <si>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</si>
  <si>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</si>
  <si>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</si>
  <si>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</si>
  <si>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</si>
  <si>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</si>
  <si>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</si>
  <si>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</si>
  <si>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</si>
  <si>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</si>
  <si>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</si>
  <si>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</si>
  <si>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</si>
  <si>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</si>
  <si>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</si>
  <si>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</si>
  <si>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</si>
  <si>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</si>
  <si>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120901121R00</t>
  </si>
  <si>
    <t>Bourání konstrukcí z prostého betonu v odkopávkách</t>
  </si>
  <si>
    <t>m3</t>
  </si>
  <si>
    <t>POL1_0</t>
  </si>
  <si>
    <t>0,5*0,5*0,2</t>
  </si>
  <si>
    <t>VV</t>
  </si>
  <si>
    <t>130001101R00</t>
  </si>
  <si>
    <t>Příplatek za ztížené hloubení v blízkosti vedení</t>
  </si>
  <si>
    <t>132201211R00</t>
  </si>
  <si>
    <t>Hloubení rýh š.do 200 cm hor.3 do 100 m3,STROJNĚ</t>
  </si>
  <si>
    <t>48*0,8*2,2</t>
  </si>
  <si>
    <t>151101101R00</t>
  </si>
  <si>
    <t>Pažení a rozepření stěn rýh - příložné - hl.do 2 m</t>
  </si>
  <si>
    <t>m2</t>
  </si>
  <si>
    <t>25*1,45*2</t>
  </si>
  <si>
    <t>151101102R00</t>
  </si>
  <si>
    <t>Pažení a rozepření stěn rýh - příložné - hl.do 4 m</t>
  </si>
  <si>
    <t>23*3,3*2</t>
  </si>
  <si>
    <t>151101111R00</t>
  </si>
  <si>
    <t>Odstranění pažení stěn rýh - příložné - hl. do 2 m</t>
  </si>
  <si>
    <t>151101211R00</t>
  </si>
  <si>
    <t>Odstranění pažení stěn - příložné - hl. do 4 m</t>
  </si>
  <si>
    <t>162601102RT3</t>
  </si>
  <si>
    <t>Vodorovné přemístění výkopku z hor.1-4 do 5000 m, nosnost 12 t</t>
  </si>
  <si>
    <t>175101101R00</t>
  </si>
  <si>
    <t>Obsyp potrubí bez prohození sypaniny</t>
  </si>
  <si>
    <t>48*0,3*0,8</t>
  </si>
  <si>
    <t>175101109R00</t>
  </si>
  <si>
    <t>Příplatek za prohození sypaniny pro obsyp potrubí</t>
  </si>
  <si>
    <t>199000002R00</t>
  </si>
  <si>
    <t>Poplatek za skládku horniny 1- 4, č. dle katal. odpadů 17 05 04</t>
  </si>
  <si>
    <t>114211103R00</t>
  </si>
  <si>
    <t>Odstranění betonových trub do DN 300 mm, ve výkopu</t>
  </si>
  <si>
    <t>m</t>
  </si>
  <si>
    <t>113107315R00</t>
  </si>
  <si>
    <t>Odstranění podkladu pl. 50 m2,kam.těžené tl.15 cm</t>
  </si>
  <si>
    <t>3*0,8</t>
  </si>
  <si>
    <t>113108307R00</t>
  </si>
  <si>
    <t>Odstranění asfaltové vrstvy pl.do 50 m2, tl. 7 cm</t>
  </si>
  <si>
    <t>451541111R00</t>
  </si>
  <si>
    <t>Lože pod potrubí ze štěrkodrtě 0 - 63 mm</t>
  </si>
  <si>
    <t>48*0,8*0,1</t>
  </si>
  <si>
    <t>566901111R00</t>
  </si>
  <si>
    <t>Vyspravení podkladu po překopech štěrkopískem</t>
  </si>
  <si>
    <t>3*0,3*0,8</t>
  </si>
  <si>
    <t>566905111R00</t>
  </si>
  <si>
    <t>Vyspravení podkladu po překopech podklad.betonem</t>
  </si>
  <si>
    <t>3*0,8*0,15</t>
  </si>
  <si>
    <t>572952112R00</t>
  </si>
  <si>
    <t>Vyspravení krytu po překopu asf.betonem tl.do 7 cm</t>
  </si>
  <si>
    <t>871313121R00</t>
  </si>
  <si>
    <t>Montáž trub kanaliz. z plastu, hrdlových, DN 150</t>
  </si>
  <si>
    <t>28611260.AR</t>
  </si>
  <si>
    <t>Trubka kanalizační KGEM SN 8 PVC 160x4,7x1000</t>
  </si>
  <si>
    <t>kus</t>
  </si>
  <si>
    <t>POL3_0</t>
  </si>
  <si>
    <t>871353121R00</t>
  </si>
  <si>
    <t>Montáž trub kanaliz. z plastu, hrdlových, DN 200</t>
  </si>
  <si>
    <t>28614504.AR</t>
  </si>
  <si>
    <t>Trubka  PP SN 12 DN 200/1000</t>
  </si>
  <si>
    <t>894411121R00</t>
  </si>
  <si>
    <t>Zřízení šachet z dílců, dno C25/30, potrubí DN 300</t>
  </si>
  <si>
    <t>59224348.AR</t>
  </si>
  <si>
    <t>Prstenec vyrovnávací šachetní TBW-Q.1 63/8</t>
  </si>
  <si>
    <t>59224349.AR</t>
  </si>
  <si>
    <t>Prstenec vyrovnávací šachetní TBW-Q.1 63/10</t>
  </si>
  <si>
    <t>59224329.AR</t>
  </si>
  <si>
    <t>Konus šachetní TBR-Q.1 100-63/58/10 KPS, 1000/625/580</t>
  </si>
  <si>
    <t>59224354R</t>
  </si>
  <si>
    <t>Deska zákrytová TZK-Q.1 100-63/17</t>
  </si>
  <si>
    <t>59224361.AR</t>
  </si>
  <si>
    <t>Skruž šachetní TBS-Q.1 100/50/12 PS</t>
  </si>
  <si>
    <t>59224366.AR</t>
  </si>
  <si>
    <t>Dno šachetní přímé TBZ-Q.1 100/60 V max. 40</t>
  </si>
  <si>
    <t>59224373.AR</t>
  </si>
  <si>
    <t>Těsnění elastom pro šach díly EMT - DN 1000</t>
  </si>
  <si>
    <t>899711122R00</t>
  </si>
  <si>
    <t>Fólie výstražná z PVC šedá, šířka 30 cm</t>
  </si>
  <si>
    <t>892601153R00</t>
  </si>
  <si>
    <t>Čištění kanalizační stoky do DN 500, do 100 m</t>
  </si>
  <si>
    <t>55340322R</t>
  </si>
  <si>
    <t>Poklop D 400 - BEG, bet. výplň, bez odvětrání</t>
  </si>
  <si>
    <t>899331111R00</t>
  </si>
  <si>
    <t>Výšková úprava vstupu do 20 cm, zvýšení poklopu</t>
  </si>
  <si>
    <t>919735112R00</t>
  </si>
  <si>
    <t>Řezání stávajícího živičného krytu tl. 5 - 10 cm</t>
  </si>
  <si>
    <t>939431111RT2</t>
  </si>
  <si>
    <t>Výměna kanaliz.poklopu za samonivelační, hl.200 mm, včetně dodávky litinového poklopu D400 SN600</t>
  </si>
  <si>
    <t>998276101R00</t>
  </si>
  <si>
    <t>Přesun hmot, trubní vedení plastová, otevř. výkop</t>
  </si>
  <si>
    <t>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</si>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</sst>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18" fillId="0" borderId="34" xfId="0" applyNumberFormat="1" applyFont="1" applyBorder="1" applyAlignment="1">
      <alignment vertical="top" wrapText="1" shrinkToFit="1"/>
    </xf>
    <xf numFmtId="174" fontId="0" fillId="2" borderId="38" xfId="0" applyNumberFormat="1" applyFill="1" applyBorder="1" applyAlignment="1">
      <alignment vertical="top" shrinkToFit="1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7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0" t="s">
        <v>40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>
      <c r="A2" s="4"/>
      <c r="B2" s="104" t="s">
        <v>38</v>
      </c>
      <c r="C2" s="105"/>
      <c r="D2" s="106" t="s">
        <v>45</v>
      </c>
      <c r="E2" s="107"/>
      <c r="F2" s="107"/>
      <c r="G2" s="107"/>
      <c r="H2" s="107"/>
      <c r="I2" s="107"/>
      <c r="J2" s="108"/>
      <c r="O2" s="2"/>
    </row>
    <row r="3" spans="1:15" ht="23.25" customHeight="1">
      <c r="A3" s="4"/>
      <c r="B3" s="109" t="s">
        <v>43</v>
      </c>
      <c r="C3" s="110"/>
      <c r="D3" s="111" t="s">
        <v>41</v>
      </c>
      <c r="E3" s="112"/>
      <c r="F3" s="112"/>
      <c r="G3" s="112"/>
      <c r="H3" s="112"/>
      <c r="I3" s="112"/>
      <c r="J3" s="113"/>
    </row>
    <row r="4" spans="1:15" ht="23.25" hidden="1" customHeight="1">
      <c r="A4" s="4"/>
      <c r="B4" s="114" t="s">
        <v>42</v>
      </c>
      <c r="C4" s="115"/>
      <c r="D4" s="116"/>
      <c r="E4" s="116"/>
      <c r="F4" s="117"/>
      <c r="G4" s="118"/>
      <c r="H4" s="117"/>
      <c r="I4" s="118"/>
      <c r="J4" s="119"/>
    </row>
    <row r="5" spans="1:15" ht="24" customHeight="1">
      <c r="A5" s="4"/>
      <c r="B5" s="45" t="s">
        <v>21</v>
      </c>
      <c r="C5" s="5"/>
      <c r="D5" s="120" t="s">
        <v>46</v>
      </c>
      <c r="E5" s="25"/>
      <c r="F5" s="25"/>
      <c r="G5" s="25"/>
      <c r="H5" s="27" t="s">
        <v>33</v>
      </c>
      <c r="I5" s="120" t="s">
        <v>50</v>
      </c>
      <c r="J5" s="11"/>
    </row>
    <row r="6" spans="1:15" ht="15.75" customHeight="1">
      <c r="A6" s="4"/>
      <c r="B6" s="39"/>
      <c r="C6" s="25"/>
      <c r="D6" s="120" t="s">
        <v>47</v>
      </c>
      <c r="E6" s="25"/>
      <c r="F6" s="25"/>
      <c r="G6" s="25"/>
      <c r="H6" s="27" t="s">
        <v>34</v>
      </c>
      <c r="I6" s="120" t="s">
        <v>51</v>
      </c>
      <c r="J6" s="11"/>
    </row>
    <row r="7" spans="1:15" ht="15.75" customHeight="1">
      <c r="A7" s="4"/>
      <c r="B7" s="40"/>
      <c r="C7" s="121" t="s">
        <v>49</v>
      </c>
      <c r="D7" s="103" t="s">
        <v>48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2"/>
      <c r="E11" s="122"/>
      <c r="F11" s="122"/>
      <c r="G11" s="122"/>
      <c r="H11" s="27" t="s">
        <v>33</v>
      </c>
      <c r="I11" s="126"/>
      <c r="J11" s="11"/>
    </row>
    <row r="12" spans="1:15" ht="15.75" customHeight="1">
      <c r="A12" s="4"/>
      <c r="B12" s="39"/>
      <c r="C12" s="25"/>
      <c r="D12" s="123"/>
      <c r="E12" s="123"/>
      <c r="F12" s="123"/>
      <c r="G12" s="123"/>
      <c r="H12" s="27" t="s">
        <v>34</v>
      </c>
      <c r="I12" s="126"/>
      <c r="J12" s="11"/>
    </row>
    <row r="13" spans="1:15" ht="15.75" customHeight="1">
      <c r="A13" s="4"/>
      <c r="B13" s="40"/>
      <c r="C13" s="125"/>
      <c r="D13" s="124"/>
      <c r="E13" s="124"/>
      <c r="F13" s="124"/>
      <c r="G13" s="124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2"/>
      <c r="F15" s="82"/>
      <c r="G15" s="97"/>
      <c r="H15" s="97"/>
      <c r="I15" s="97" t="s">
        <v>28</v>
      </c>
      <c r="J15" s="98"/>
    </row>
    <row r="16" spans="1:15" ht="23.25" customHeight="1">
      <c r="A16" s="193" t="s">
        <v>23</v>
      </c>
      <c r="B16" s="194" t="s">
        <v>23</v>
      </c>
      <c r="C16" s="56"/>
      <c r="D16" s="57"/>
      <c r="E16" s="79"/>
      <c r="F16" s="80"/>
      <c r="G16" s="79"/>
      <c r="H16" s="80"/>
      <c r="I16" s="79">
        <f>SUMIF(F47:F53,A16,I47:I53)+SUMIF(F47:F53,"PSU",I47:I53)</f>
        <v>0</v>
      </c>
      <c r="J16" s="81"/>
    </row>
    <row r="17" spans="1:10" ht="23.25" customHeight="1">
      <c r="A17" s="193" t="s">
        <v>24</v>
      </c>
      <c r="B17" s="194" t="s">
        <v>24</v>
      </c>
      <c r="C17" s="56"/>
      <c r="D17" s="57"/>
      <c r="E17" s="79"/>
      <c r="F17" s="80"/>
      <c r="G17" s="79"/>
      <c r="H17" s="80"/>
      <c r="I17" s="79">
        <f>SUMIF(F47:F53,A17,I47:I53)</f>
        <v>0</v>
      </c>
      <c r="J17" s="81"/>
    </row>
    <row r="18" spans="1:10" ht="23.25" customHeight="1">
      <c r="A18" s="193" t="s">
        <v>25</v>
      </c>
      <c r="B18" s="194" t="s">
        <v>25</v>
      </c>
      <c r="C18" s="56"/>
      <c r="D18" s="57"/>
      <c r="E18" s="79"/>
      <c r="F18" s="80"/>
      <c r="G18" s="79"/>
      <c r="H18" s="80"/>
      <c r="I18" s="79">
        <f>SUMIF(F47:F53,A18,I47:I53)</f>
        <v>0</v>
      </c>
      <c r="J18" s="81"/>
    </row>
    <row r="19" spans="1:10" ht="23.25" customHeight="1">
      <c r="A19" s="193" t="s">
        <v>71</v>
      </c>
      <c r="B19" s="194" t="s">
        <v>26</v>
      </c>
      <c r="C19" s="56"/>
      <c r="D19" s="57"/>
      <c r="E19" s="79"/>
      <c r="F19" s="80"/>
      <c r="G19" s="79"/>
      <c r="H19" s="80"/>
      <c r="I19" s="79">
        <f>SUMIF(F47:F53,A19,I47:I53)</f>
        <v>0</v>
      </c>
      <c r="J19" s="81"/>
    </row>
    <row r="20" spans="1:10" ht="23.25" customHeight="1">
      <c r="A20" s="193" t="s">
        <v>72</v>
      </c>
      <c r="B20" s="194" t="s">
        <v>27</v>
      </c>
      <c r="C20" s="56"/>
      <c r="D20" s="57"/>
      <c r="E20" s="79"/>
      <c r="F20" s="80"/>
      <c r="G20" s="79"/>
      <c r="H20" s="80"/>
      <c r="I20" s="79">
        <f>SUMIF(F47:F53,A20,I47:I53)</f>
        <v>0</v>
      </c>
      <c r="J20" s="81"/>
    </row>
    <row r="21" spans="1:10" ht="23.25" customHeight="1">
      <c r="A21" s="4"/>
      <c r="B21" s="72" t="s">
        <v>28</v>
      </c>
      <c r="C21" s="73"/>
      <c r="D21" s="74"/>
      <c r="E21" s="88"/>
      <c r="F21" s="96"/>
      <c r="G21" s="88"/>
      <c r="H21" s="96"/>
      <c r="I21" s="88">
        <f>SUM(I16:J20)</f>
        <v>0</v>
      </c>
      <c r="J21" s="89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6">
        <f>ZakladDPHSniVypocet</f>
        <v>0</v>
      </c>
      <c r="H23" s="87"/>
      <c r="I23" s="87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4">
        <f>I23*E23/100</f>
        <v>0</v>
      </c>
      <c r="H24" s="85"/>
      <c r="I24" s="85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6">
        <f>ZakladDPHZaklVypocet</f>
        <v>0</v>
      </c>
      <c r="H25" s="87"/>
      <c r="I25" s="87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5">
        <f>0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hidden="1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8"/>
      <c r="E34" s="78"/>
      <c r="F34" s="30"/>
      <c r="G34" s="78"/>
      <c r="H34" s="78"/>
      <c r="I34" s="78"/>
      <c r="J34" s="36"/>
    </row>
    <row r="35" spans="1:10" ht="12.75" customHeight="1">
      <c r="A35" s="4"/>
      <c r="B35" s="4"/>
      <c r="C35" s="5"/>
      <c r="D35" s="83" t="s">
        <v>2</v>
      </c>
      <c r="E35" s="83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1"/>
      <c r="G37" s="141"/>
      <c r="H37" s="141"/>
      <c r="I37" s="141"/>
      <c r="J37" s="3"/>
    </row>
    <row r="38" spans="1:10" ht="25.5" hidden="1" customHeight="1">
      <c r="A38" s="129" t="s">
        <v>37</v>
      </c>
      <c r="B38" s="131" t="s">
        <v>16</v>
      </c>
      <c r="C38" s="132" t="s">
        <v>5</v>
      </c>
      <c r="D38" s="133"/>
      <c r="E38" s="133"/>
      <c r="F38" s="142" t="str">
        <f>B23</f>
        <v>Základ pro sníženou DPH</v>
      </c>
      <c r="G38" s="142" t="str">
        <f>B25</f>
        <v>Základ pro základní DPH</v>
      </c>
      <c r="H38" s="143" t="s">
        <v>17</v>
      </c>
      <c r="I38" s="144" t="s">
        <v>1</v>
      </c>
      <c r="J38" s="134" t="s">
        <v>0</v>
      </c>
    </row>
    <row r="39" spans="1:10" ht="25.5" hidden="1" customHeight="1">
      <c r="A39" s="129">
        <v>1</v>
      </c>
      <c r="B39" s="135" t="s">
        <v>52</v>
      </c>
      <c r="C39" s="136" t="s">
        <v>45</v>
      </c>
      <c r="D39" s="137"/>
      <c r="E39" s="137"/>
      <c r="F39" s="145">
        <f>'Rozpočet Pol'!AC63</f>
        <v>0</v>
      </c>
      <c r="G39" s="146">
        <f>'Rozpočet Pol'!AD63</f>
        <v>0</v>
      </c>
      <c r="H39" s="147"/>
      <c r="I39" s="148">
        <f>F39+G39+H39</f>
        <v>0</v>
      </c>
      <c r="J39" s="138" t="str">
        <f>IF(CenaCelkemVypocet=0,"",I39/CenaCelkemVypocet*100)</f>
        <v/>
      </c>
    </row>
    <row r="40" spans="1:10" ht="25.5" hidden="1" customHeight="1">
      <c r="A40" s="129"/>
      <c r="B40" s="139" t="s">
        <v>53</v>
      </c>
      <c r="C40" s="140"/>
      <c r="D40" s="140"/>
      <c r="E40" s="140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1">
        <f>SUMIF(A39:A39,"=1",I39:I39)</f>
        <v>0</v>
      </c>
      <c r="J40" s="130">
        <f>SUMIF(A39:A39,"=1",J39:J39)</f>
        <v>0</v>
      </c>
    </row>
    <row r="44" spans="1:10" ht="15.75">
      <c r="B44" s="161" t="s">
        <v>55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Pol'!G29</f>
        <v>0</v>
      </c>
      <c r="J48" s="185"/>
    </row>
    <row r="49" spans="1:10" ht="25.5" customHeight="1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Pol'!G32</f>
        <v>0</v>
      </c>
      <c r="J49" s="185"/>
    </row>
    <row r="50" spans="1:10" ht="25.5" customHeight="1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Pol'!G39</f>
        <v>0</v>
      </c>
      <c r="J50" s="185"/>
    </row>
    <row r="51" spans="1:10" ht="25.5" customHeight="1">
      <c r="A51" s="163"/>
      <c r="B51" s="166" t="s">
        <v>65</v>
      </c>
      <c r="C51" s="165" t="s">
        <v>66</v>
      </c>
      <c r="D51" s="167"/>
      <c r="E51" s="167"/>
      <c r="F51" s="183" t="s">
        <v>23</v>
      </c>
      <c r="G51" s="184"/>
      <c r="H51" s="184"/>
      <c r="I51" s="185">
        <f>'Rozpočet Pol'!G56</f>
        <v>0</v>
      </c>
      <c r="J51" s="185"/>
    </row>
    <row r="52" spans="1:10" ht="25.5" customHeight="1">
      <c r="A52" s="163"/>
      <c r="B52" s="166" t="s">
        <v>67</v>
      </c>
      <c r="C52" s="165" t="s">
        <v>68</v>
      </c>
      <c r="D52" s="167"/>
      <c r="E52" s="167"/>
      <c r="F52" s="183" t="s">
        <v>23</v>
      </c>
      <c r="G52" s="184"/>
      <c r="H52" s="184"/>
      <c r="I52" s="185">
        <f>'Rozpočet Pol'!G58</f>
        <v>0</v>
      </c>
      <c r="J52" s="185"/>
    </row>
    <row r="53" spans="1:10" ht="25.5" customHeight="1">
      <c r="A53" s="163"/>
      <c r="B53" s="177" t="s">
        <v>69</v>
      </c>
      <c r="C53" s="178" t="s">
        <v>70</v>
      </c>
      <c r="D53" s="179"/>
      <c r="E53" s="179"/>
      <c r="F53" s="186" t="s">
        <v>23</v>
      </c>
      <c r="G53" s="187"/>
      <c r="H53" s="187"/>
      <c r="I53" s="188">
        <f>'Rozpočet Pol'!G60</f>
        <v>0</v>
      </c>
      <c r="J53" s="188"/>
    </row>
    <row r="54" spans="1:10" ht="25.5" customHeight="1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>
      <c r="F55" s="192"/>
      <c r="G55" s="128"/>
      <c r="H55" s="192"/>
      <c r="I55" s="128"/>
      <c r="J55" s="128"/>
    </row>
    <row r="56" spans="1:10">
      <c r="F56" s="192"/>
      <c r="G56" s="128"/>
      <c r="H56" s="192"/>
      <c r="I56" s="128"/>
      <c r="J56" s="128"/>
    </row>
    <row r="57" spans="1:10">
      <c r="F57" s="192"/>
      <c r="G57" s="128"/>
      <c r="H57" s="192"/>
      <c r="I57" s="128"/>
      <c r="J57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99" t="s">
        <v>6</v>
      </c>
      <c r="B1" s="99"/>
      <c r="C1" s="100"/>
      <c r="D1" s="99"/>
      <c r="E1" s="99"/>
      <c r="F1" s="99"/>
      <c r="G1" s="99"/>
    </row>
    <row r="2" spans="1:7" ht="24.95" customHeight="1">
      <c r="A2" s="77" t="s">
        <v>39</v>
      </c>
      <c r="B2" s="76"/>
      <c r="C2" s="101"/>
      <c r="D2" s="101"/>
      <c r="E2" s="101"/>
      <c r="F2" s="101"/>
      <c r="G2" s="102"/>
    </row>
    <row r="3" spans="1:7" ht="24.95" hidden="1" customHeight="1">
      <c r="A3" s="77" t="s">
        <v>7</v>
      </c>
      <c r="B3" s="76"/>
      <c r="C3" s="101"/>
      <c r="D3" s="101"/>
      <c r="E3" s="101"/>
      <c r="F3" s="101"/>
      <c r="G3" s="102"/>
    </row>
    <row r="4" spans="1:7" ht="24.95" hidden="1" customHeight="1">
      <c r="A4" s="77" t="s">
        <v>8</v>
      </c>
      <c r="B4" s="76"/>
      <c r="C4" s="101"/>
      <c r="D4" s="101"/>
      <c r="E4" s="101"/>
      <c r="F4" s="101"/>
      <c r="G4" s="10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3"/>
  <sheetViews>
    <sheetView topLeftCell="A15"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74</v>
      </c>
    </row>
    <row r="2" spans="1:60" ht="24.95" customHeight="1">
      <c r="A2" s="202" t="s">
        <v>73</v>
      </c>
      <c r="B2" s="196"/>
      <c r="C2" s="197" t="s">
        <v>45</v>
      </c>
      <c r="D2" s="198"/>
      <c r="E2" s="198"/>
      <c r="F2" s="198"/>
      <c r="G2" s="204"/>
      <c r="AE2" t="s">
        <v>75</v>
      </c>
    </row>
    <row r="3" spans="1:60" ht="24.95" customHeight="1">
      <c r="A3" s="203" t="s">
        <v>7</v>
      </c>
      <c r="B3" s="201"/>
      <c r="C3" s="199" t="s">
        <v>41</v>
      </c>
      <c r="D3" s="200"/>
      <c r="E3" s="200"/>
      <c r="F3" s="200"/>
      <c r="G3" s="205"/>
      <c r="AE3" t="s">
        <v>76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77</v>
      </c>
    </row>
    <row r="5" spans="1:60" hidden="1">
      <c r="A5" s="206" t="s">
        <v>78</v>
      </c>
      <c r="B5" s="207"/>
      <c r="C5" s="208"/>
      <c r="D5" s="209"/>
      <c r="E5" s="209"/>
      <c r="F5" s="209"/>
      <c r="G5" s="210"/>
      <c r="AE5" t="s">
        <v>79</v>
      </c>
    </row>
    <row r="7" spans="1:60" ht="38.25">
      <c r="A7" s="215" t="s">
        <v>80</v>
      </c>
      <c r="B7" s="216" t="s">
        <v>81</v>
      </c>
      <c r="C7" s="216" t="s">
        <v>82</v>
      </c>
      <c r="D7" s="215" t="s">
        <v>83</v>
      </c>
      <c r="E7" s="215" t="s">
        <v>84</v>
      </c>
      <c r="F7" s="211" t="s">
        <v>85</v>
      </c>
      <c r="G7" s="234" t="s">
        <v>28</v>
      </c>
      <c r="H7" s="235" t="s">
        <v>29</v>
      </c>
      <c r="I7" s="235" t="s">
        <v>86</v>
      </c>
      <c r="J7" s="235" t="s">
        <v>30</v>
      </c>
      <c r="K7" s="235" t="s">
        <v>87</v>
      </c>
      <c r="L7" s="235" t="s">
        <v>88</v>
      </c>
      <c r="M7" s="235" t="s">
        <v>89</v>
      </c>
      <c r="N7" s="235" t="s">
        <v>90</v>
      </c>
      <c r="O7" s="235" t="s">
        <v>91</v>
      </c>
      <c r="P7" s="235" t="s">
        <v>92</v>
      </c>
      <c r="Q7" s="235" t="s">
        <v>93</v>
      </c>
      <c r="R7" s="235" t="s">
        <v>94</v>
      </c>
      <c r="S7" s="235" t="s">
        <v>95</v>
      </c>
      <c r="T7" s="235" t="s">
        <v>96</v>
      </c>
      <c r="U7" s="218" t="s">
        <v>97</v>
      </c>
    </row>
    <row r="8" spans="1:60">
      <c r="A8" s="236" t="s">
        <v>98</v>
      </c>
      <c r="B8" s="237" t="s">
        <v>57</v>
      </c>
      <c r="C8" s="238" t="s">
        <v>58</v>
      </c>
      <c r="D8" s="239"/>
      <c r="E8" s="240"/>
      <c r="F8" s="241"/>
      <c r="G8" s="241">
        <f>SUMIF(AE9:AE28,"&lt;&gt;NOR",G9:G28)</f>
        <v>0</v>
      </c>
      <c r="H8" s="241"/>
      <c r="I8" s="241">
        <f>SUM(I9:I28)</f>
        <v>0</v>
      </c>
      <c r="J8" s="241"/>
      <c r="K8" s="241">
        <f>SUM(K9:K28)</f>
        <v>0</v>
      </c>
      <c r="L8" s="241"/>
      <c r="M8" s="241">
        <f>SUM(M9:M28)</f>
        <v>0</v>
      </c>
      <c r="N8" s="217"/>
      <c r="O8" s="217">
        <f>SUM(O9:O28)</f>
        <v>0.20233000000000001</v>
      </c>
      <c r="P8" s="217"/>
      <c r="Q8" s="217">
        <f>SUM(Q9:Q28)</f>
        <v>6.0335999999999999</v>
      </c>
      <c r="R8" s="217"/>
      <c r="S8" s="217"/>
      <c r="T8" s="236"/>
      <c r="U8" s="217">
        <f>SUM(U9:U28)</f>
        <v>183.92999999999998</v>
      </c>
      <c r="AE8" t="s">
        <v>99</v>
      </c>
    </row>
    <row r="9" spans="1:60" ht="22.5" outlineLevel="1">
      <c r="A9" s="213">
        <v>1</v>
      </c>
      <c r="B9" s="219" t="s">
        <v>100</v>
      </c>
      <c r="C9" s="264" t="s">
        <v>101</v>
      </c>
      <c r="D9" s="221" t="s">
        <v>102</v>
      </c>
      <c r="E9" s="228">
        <v>0.05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0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16.54</v>
      </c>
      <c r="U9" s="222">
        <f>ROUND(E9*T9,2)</f>
        <v>0.83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103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5" t="s">
        <v>104</v>
      </c>
      <c r="D10" s="224"/>
      <c r="E10" s="229">
        <v>0.05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105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>
        <v>2</v>
      </c>
      <c r="B11" s="219" t="s">
        <v>106</v>
      </c>
      <c r="C11" s="264" t="s">
        <v>107</v>
      </c>
      <c r="D11" s="221" t="s">
        <v>102</v>
      </c>
      <c r="E11" s="228">
        <v>3</v>
      </c>
      <c r="F11" s="231">
        <f>H11+J11</f>
        <v>0</v>
      </c>
      <c r="G11" s="232">
        <f>ROUND(E11*F11,2)</f>
        <v>0</v>
      </c>
      <c r="H11" s="232"/>
      <c r="I11" s="232">
        <f>ROUND(E11*H11,2)</f>
        <v>0</v>
      </c>
      <c r="J11" s="232"/>
      <c r="K11" s="232">
        <f>ROUND(E11*J11,2)</f>
        <v>0</v>
      </c>
      <c r="L11" s="232">
        <v>0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1.7629999999999999</v>
      </c>
      <c r="U11" s="222">
        <f>ROUND(E11*T11,2)</f>
        <v>5.29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>
        <v>3</v>
      </c>
      <c r="B12" s="219" t="s">
        <v>108</v>
      </c>
      <c r="C12" s="264" t="s">
        <v>109</v>
      </c>
      <c r="D12" s="221" t="s">
        <v>102</v>
      </c>
      <c r="E12" s="228">
        <v>84.48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0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0.2</v>
      </c>
      <c r="U12" s="222">
        <f>ROUND(E12*T12,2)</f>
        <v>16.899999999999999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/>
      <c r="B13" s="219"/>
      <c r="C13" s="265" t="s">
        <v>110</v>
      </c>
      <c r="D13" s="224"/>
      <c r="E13" s="229">
        <v>84.48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105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>
        <v>4</v>
      </c>
      <c r="B14" s="219" t="s">
        <v>111</v>
      </c>
      <c r="C14" s="264" t="s">
        <v>112</v>
      </c>
      <c r="D14" s="221" t="s">
        <v>113</v>
      </c>
      <c r="E14" s="228">
        <v>72.5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0</v>
      </c>
      <c r="M14" s="232">
        <f>G14*(1+L14/100)</f>
        <v>0</v>
      </c>
      <c r="N14" s="222">
        <v>9.8999999999999999E-4</v>
      </c>
      <c r="O14" s="222">
        <f>ROUND(E14*N14,5)</f>
        <v>7.1779999999999997E-2</v>
      </c>
      <c r="P14" s="222">
        <v>0</v>
      </c>
      <c r="Q14" s="222">
        <f>ROUND(E14*P14,5)</f>
        <v>0</v>
      </c>
      <c r="R14" s="222"/>
      <c r="S14" s="222"/>
      <c r="T14" s="223">
        <v>0.23599999999999999</v>
      </c>
      <c r="U14" s="222">
        <f>ROUND(E14*T14,2)</f>
        <v>17.11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103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/>
      <c r="B15" s="219"/>
      <c r="C15" s="265" t="s">
        <v>114</v>
      </c>
      <c r="D15" s="224"/>
      <c r="E15" s="229">
        <v>72.5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105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>
        <v>5</v>
      </c>
      <c r="B16" s="219" t="s">
        <v>115</v>
      </c>
      <c r="C16" s="264" t="s">
        <v>116</v>
      </c>
      <c r="D16" s="221" t="s">
        <v>113</v>
      </c>
      <c r="E16" s="228">
        <v>151.80000000000001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0</v>
      </c>
      <c r="M16" s="232">
        <f>G16*(1+L16/100)</f>
        <v>0</v>
      </c>
      <c r="N16" s="222">
        <v>8.5999999999999998E-4</v>
      </c>
      <c r="O16" s="222">
        <f>ROUND(E16*N16,5)</f>
        <v>0.13055</v>
      </c>
      <c r="P16" s="222">
        <v>0</v>
      </c>
      <c r="Q16" s="222">
        <f>ROUND(E16*P16,5)</f>
        <v>0</v>
      </c>
      <c r="R16" s="222"/>
      <c r="S16" s="222"/>
      <c r="T16" s="223">
        <v>0.47899999999999998</v>
      </c>
      <c r="U16" s="222">
        <f>ROUND(E16*T16,2)</f>
        <v>72.709999999999994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103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/>
      <c r="B17" s="219"/>
      <c r="C17" s="265" t="s">
        <v>117</v>
      </c>
      <c r="D17" s="224"/>
      <c r="E17" s="229">
        <v>151.80000000000001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105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>
        <v>6</v>
      </c>
      <c r="B18" s="219" t="s">
        <v>118</v>
      </c>
      <c r="C18" s="264" t="s">
        <v>119</v>
      </c>
      <c r="D18" s="221" t="s">
        <v>113</v>
      </c>
      <c r="E18" s="228">
        <v>72.5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0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7.0000000000000007E-2</v>
      </c>
      <c r="U18" s="222">
        <f>ROUND(E18*T18,2)</f>
        <v>5.08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103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>
        <v>7</v>
      </c>
      <c r="B19" s="219" t="s">
        <v>120</v>
      </c>
      <c r="C19" s="264" t="s">
        <v>121</v>
      </c>
      <c r="D19" s="221" t="s">
        <v>113</v>
      </c>
      <c r="E19" s="228">
        <v>151.80000000000001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0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9.5000000000000001E-2</v>
      </c>
      <c r="U19" s="222">
        <f>ROUND(E19*T19,2)</f>
        <v>14.42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103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>
      <c r="A20" s="213">
        <v>8</v>
      </c>
      <c r="B20" s="219" t="s">
        <v>122</v>
      </c>
      <c r="C20" s="264" t="s">
        <v>123</v>
      </c>
      <c r="D20" s="221" t="s">
        <v>102</v>
      </c>
      <c r="E20" s="228">
        <v>84.48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0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5.1999999999999998E-3</v>
      </c>
      <c r="U20" s="222">
        <f>ROUND(E20*T20,2)</f>
        <v>0.44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103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>
        <v>9</v>
      </c>
      <c r="B21" s="219" t="s">
        <v>124</v>
      </c>
      <c r="C21" s="264" t="s">
        <v>125</v>
      </c>
      <c r="D21" s="221" t="s">
        <v>102</v>
      </c>
      <c r="E21" s="228">
        <v>11.52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0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1.587</v>
      </c>
      <c r="U21" s="222">
        <f>ROUND(E21*T21,2)</f>
        <v>18.28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103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126</v>
      </c>
      <c r="D22" s="224"/>
      <c r="E22" s="229">
        <v>11.52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105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10</v>
      </c>
      <c r="B23" s="219" t="s">
        <v>127</v>
      </c>
      <c r="C23" s="264" t="s">
        <v>128</v>
      </c>
      <c r="D23" s="221" t="s">
        <v>102</v>
      </c>
      <c r="E23" s="228">
        <v>11.52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0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0.94</v>
      </c>
      <c r="U23" s="222">
        <f>ROUND(E23*T23,2)</f>
        <v>10.83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>
      <c r="A24" s="213">
        <v>11</v>
      </c>
      <c r="B24" s="219" t="s">
        <v>129</v>
      </c>
      <c r="C24" s="264" t="s">
        <v>130</v>
      </c>
      <c r="D24" s="221" t="s">
        <v>102</v>
      </c>
      <c r="E24" s="228">
        <v>84.48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0</v>
      </c>
      <c r="M24" s="232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103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>
      <c r="A25" s="213">
        <v>12</v>
      </c>
      <c r="B25" s="219" t="s">
        <v>131</v>
      </c>
      <c r="C25" s="264" t="s">
        <v>132</v>
      </c>
      <c r="D25" s="221" t="s">
        <v>133</v>
      </c>
      <c r="E25" s="228">
        <v>48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0</v>
      </c>
      <c r="M25" s="232">
        <f>G25*(1+L25/100)</f>
        <v>0</v>
      </c>
      <c r="N25" s="222">
        <v>0</v>
      </c>
      <c r="O25" s="222">
        <f>ROUND(E25*N25,5)</f>
        <v>0</v>
      </c>
      <c r="P25" s="222">
        <v>0.10150000000000001</v>
      </c>
      <c r="Q25" s="222">
        <f>ROUND(E25*P25,5)</f>
        <v>4.8719999999999999</v>
      </c>
      <c r="R25" s="222"/>
      <c r="S25" s="222"/>
      <c r="T25" s="223">
        <v>0.43</v>
      </c>
      <c r="U25" s="222">
        <f>ROUND(E25*T25,2)</f>
        <v>20.64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103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>
        <v>13</v>
      </c>
      <c r="B26" s="219" t="s">
        <v>134</v>
      </c>
      <c r="C26" s="264" t="s">
        <v>135</v>
      </c>
      <c r="D26" s="221" t="s">
        <v>113</v>
      </c>
      <c r="E26" s="228">
        <v>2.4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0</v>
      </c>
      <c r="M26" s="232">
        <f>G26*(1+L26/100)</f>
        <v>0</v>
      </c>
      <c r="N26" s="222">
        <v>0</v>
      </c>
      <c r="O26" s="222">
        <f>ROUND(E26*N26,5)</f>
        <v>0</v>
      </c>
      <c r="P26" s="222">
        <v>0.33</v>
      </c>
      <c r="Q26" s="222">
        <f>ROUND(E26*P26,5)</f>
        <v>0.79200000000000004</v>
      </c>
      <c r="R26" s="222"/>
      <c r="S26" s="222"/>
      <c r="T26" s="223">
        <v>0.3135</v>
      </c>
      <c r="U26" s="222">
        <f>ROUND(E26*T26,2)</f>
        <v>0.75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103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/>
      <c r="B27" s="219"/>
      <c r="C27" s="265" t="s">
        <v>136</v>
      </c>
      <c r="D27" s="224"/>
      <c r="E27" s="229">
        <v>2.4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105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>
        <v>14</v>
      </c>
      <c r="B28" s="219" t="s">
        <v>137</v>
      </c>
      <c r="C28" s="264" t="s">
        <v>138</v>
      </c>
      <c r="D28" s="221" t="s">
        <v>113</v>
      </c>
      <c r="E28" s="228">
        <v>2.4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0</v>
      </c>
      <c r="M28" s="232">
        <f>G28*(1+L28/100)</f>
        <v>0</v>
      </c>
      <c r="N28" s="222">
        <v>0</v>
      </c>
      <c r="O28" s="222">
        <f>ROUND(E28*N28,5)</f>
        <v>0</v>
      </c>
      <c r="P28" s="222">
        <v>0.154</v>
      </c>
      <c r="Q28" s="222">
        <f>ROUND(E28*P28,5)</f>
        <v>0.36959999999999998</v>
      </c>
      <c r="R28" s="222"/>
      <c r="S28" s="222"/>
      <c r="T28" s="223">
        <v>0.27</v>
      </c>
      <c r="U28" s="222">
        <f>ROUND(E28*T28,2)</f>
        <v>0.65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103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>
      <c r="A29" s="214" t="s">
        <v>98</v>
      </c>
      <c r="B29" s="220" t="s">
        <v>59</v>
      </c>
      <c r="C29" s="266" t="s">
        <v>60</v>
      </c>
      <c r="D29" s="225"/>
      <c r="E29" s="230"/>
      <c r="F29" s="233"/>
      <c r="G29" s="233">
        <f>SUMIF(AE30:AE31,"&lt;&gt;NOR",G30:G31)</f>
        <v>0</v>
      </c>
      <c r="H29" s="233"/>
      <c r="I29" s="233">
        <f>SUM(I30:I31)</f>
        <v>0</v>
      </c>
      <c r="J29" s="233"/>
      <c r="K29" s="233">
        <f>SUM(K30:K31)</f>
        <v>0</v>
      </c>
      <c r="L29" s="233"/>
      <c r="M29" s="233">
        <f>SUM(M30:M31)</f>
        <v>0</v>
      </c>
      <c r="N29" s="226"/>
      <c r="O29" s="226">
        <f>SUM(O30:O31)</f>
        <v>6.5410599999999999</v>
      </c>
      <c r="P29" s="226"/>
      <c r="Q29" s="226">
        <f>SUM(Q30:Q31)</f>
        <v>0</v>
      </c>
      <c r="R29" s="226"/>
      <c r="S29" s="226"/>
      <c r="T29" s="227"/>
      <c r="U29" s="226">
        <f>SUM(U30:U31)</f>
        <v>5</v>
      </c>
      <c r="AE29" t="s">
        <v>99</v>
      </c>
    </row>
    <row r="30" spans="1:60" outlineLevel="1">
      <c r="A30" s="213">
        <v>15</v>
      </c>
      <c r="B30" s="219" t="s">
        <v>139</v>
      </c>
      <c r="C30" s="264" t="s">
        <v>140</v>
      </c>
      <c r="D30" s="221" t="s">
        <v>102</v>
      </c>
      <c r="E30" s="228">
        <v>3.84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0</v>
      </c>
      <c r="M30" s="232">
        <f>G30*(1+L30/100)</f>
        <v>0</v>
      </c>
      <c r="N30" s="222">
        <v>1.7034</v>
      </c>
      <c r="O30" s="222">
        <f>ROUND(E30*N30,5)</f>
        <v>6.5410599999999999</v>
      </c>
      <c r="P30" s="222">
        <v>0</v>
      </c>
      <c r="Q30" s="222">
        <f>ROUND(E30*P30,5)</f>
        <v>0</v>
      </c>
      <c r="R30" s="222"/>
      <c r="S30" s="222"/>
      <c r="T30" s="223">
        <v>1.3029999999999999</v>
      </c>
      <c r="U30" s="222">
        <f>ROUND(E30*T30,2)</f>
        <v>5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103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/>
      <c r="B31" s="219"/>
      <c r="C31" s="265" t="s">
        <v>141</v>
      </c>
      <c r="D31" s="224"/>
      <c r="E31" s="229">
        <v>3.84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105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>
      <c r="A32" s="214" t="s">
        <v>98</v>
      </c>
      <c r="B32" s="220" t="s">
        <v>61</v>
      </c>
      <c r="C32" s="266" t="s">
        <v>62</v>
      </c>
      <c r="D32" s="225"/>
      <c r="E32" s="230"/>
      <c r="F32" s="233"/>
      <c r="G32" s="233">
        <f>SUMIF(AE33:AE38,"&lt;&gt;NOR",G33:G38)</f>
        <v>0</v>
      </c>
      <c r="H32" s="233"/>
      <c r="I32" s="233">
        <f>SUM(I33:I38)</f>
        <v>0</v>
      </c>
      <c r="J32" s="233"/>
      <c r="K32" s="233">
        <f>SUM(K33:K38)</f>
        <v>0</v>
      </c>
      <c r="L32" s="233"/>
      <c r="M32" s="233">
        <f>SUM(M33:M38)</f>
        <v>0</v>
      </c>
      <c r="N32" s="226"/>
      <c r="O32" s="226">
        <f>SUM(O33:O38)</f>
        <v>2.48359</v>
      </c>
      <c r="P32" s="226"/>
      <c r="Q32" s="226">
        <f>SUM(Q33:Q38)</f>
        <v>0</v>
      </c>
      <c r="R32" s="226"/>
      <c r="S32" s="226"/>
      <c r="T32" s="227"/>
      <c r="U32" s="226">
        <f>SUM(U33:U38)</f>
        <v>0.8600000000000001</v>
      </c>
      <c r="AE32" t="s">
        <v>99</v>
      </c>
    </row>
    <row r="33" spans="1:60" outlineLevel="1">
      <c r="A33" s="213">
        <v>16</v>
      </c>
      <c r="B33" s="219" t="s">
        <v>142</v>
      </c>
      <c r="C33" s="264" t="s">
        <v>143</v>
      </c>
      <c r="D33" s="221" t="s">
        <v>102</v>
      </c>
      <c r="E33" s="228">
        <v>0.72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0</v>
      </c>
      <c r="M33" s="232">
        <f>G33*(1+L33/100)</f>
        <v>0</v>
      </c>
      <c r="N33" s="222">
        <v>1.6867000000000001</v>
      </c>
      <c r="O33" s="222">
        <f>ROUND(E33*N33,5)</f>
        <v>1.2144200000000001</v>
      </c>
      <c r="P33" s="222">
        <v>0</v>
      </c>
      <c r="Q33" s="222">
        <f>ROUND(E33*P33,5)</f>
        <v>0</v>
      </c>
      <c r="R33" s="222"/>
      <c r="S33" s="222"/>
      <c r="T33" s="223">
        <v>0.16200000000000001</v>
      </c>
      <c r="U33" s="222">
        <f>ROUND(E33*T33,2)</f>
        <v>0.12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103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/>
      <c r="B34" s="219"/>
      <c r="C34" s="265" t="s">
        <v>144</v>
      </c>
      <c r="D34" s="224"/>
      <c r="E34" s="229">
        <v>0.72</v>
      </c>
      <c r="F34" s="232"/>
      <c r="G34" s="232"/>
      <c r="H34" s="232"/>
      <c r="I34" s="232"/>
      <c r="J34" s="232"/>
      <c r="K34" s="232"/>
      <c r="L34" s="232"/>
      <c r="M34" s="232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105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>
        <v>17</v>
      </c>
      <c r="B35" s="219" t="s">
        <v>145</v>
      </c>
      <c r="C35" s="264" t="s">
        <v>146</v>
      </c>
      <c r="D35" s="221" t="s">
        <v>102</v>
      </c>
      <c r="E35" s="228">
        <v>0.36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0</v>
      </c>
      <c r="M35" s="232">
        <f>G35*(1+L35/100)</f>
        <v>0</v>
      </c>
      <c r="N35" s="222">
        <v>2.5</v>
      </c>
      <c r="O35" s="222">
        <f>ROUND(E35*N35,5)</f>
        <v>0.9</v>
      </c>
      <c r="P35" s="222">
        <v>0</v>
      </c>
      <c r="Q35" s="222">
        <f>ROUND(E35*P35,5)</f>
        <v>0</v>
      </c>
      <c r="R35" s="222"/>
      <c r="S35" s="222"/>
      <c r="T35" s="223">
        <v>1.21</v>
      </c>
      <c r="U35" s="222">
        <f>ROUND(E35*T35,2)</f>
        <v>0.44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103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147</v>
      </c>
      <c r="D36" s="224"/>
      <c r="E36" s="229">
        <v>0.36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105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>
        <v>18</v>
      </c>
      <c r="B37" s="219" t="s">
        <v>148</v>
      </c>
      <c r="C37" s="264" t="s">
        <v>149</v>
      </c>
      <c r="D37" s="221" t="s">
        <v>113</v>
      </c>
      <c r="E37" s="228">
        <v>2.4</v>
      </c>
      <c r="F37" s="231">
        <f>H37+J37</f>
        <v>0</v>
      </c>
      <c r="G37" s="232">
        <f>ROUND(E37*F37,2)</f>
        <v>0</v>
      </c>
      <c r="H37" s="232"/>
      <c r="I37" s="232">
        <f>ROUND(E37*H37,2)</f>
        <v>0</v>
      </c>
      <c r="J37" s="232"/>
      <c r="K37" s="232">
        <f>ROUND(E37*J37,2)</f>
        <v>0</v>
      </c>
      <c r="L37" s="232">
        <v>0</v>
      </c>
      <c r="M37" s="232">
        <f>G37*(1+L37/100)</f>
        <v>0</v>
      </c>
      <c r="N37" s="222">
        <v>0.15382000000000001</v>
      </c>
      <c r="O37" s="222">
        <f>ROUND(E37*N37,5)</f>
        <v>0.36917</v>
      </c>
      <c r="P37" s="222">
        <v>0</v>
      </c>
      <c r="Q37" s="222">
        <f>ROUND(E37*P37,5)</f>
        <v>0</v>
      </c>
      <c r="R37" s="222"/>
      <c r="S37" s="222"/>
      <c r="T37" s="223">
        <v>0.123</v>
      </c>
      <c r="U37" s="222">
        <f>ROUND(E37*T37,2)</f>
        <v>0.3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103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/>
      <c r="B38" s="219"/>
      <c r="C38" s="265" t="s">
        <v>136</v>
      </c>
      <c r="D38" s="224"/>
      <c r="E38" s="229">
        <v>2.4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105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>
      <c r="A39" s="214" t="s">
        <v>98</v>
      </c>
      <c r="B39" s="220" t="s">
        <v>63</v>
      </c>
      <c r="C39" s="266" t="s">
        <v>64</v>
      </c>
      <c r="D39" s="225"/>
      <c r="E39" s="230"/>
      <c r="F39" s="233"/>
      <c r="G39" s="233">
        <f>SUMIF(AE40:AE55,"&lt;&gt;NOR",G40:G55)</f>
        <v>0</v>
      </c>
      <c r="H39" s="233"/>
      <c r="I39" s="233">
        <f>SUM(I40:I55)</f>
        <v>0</v>
      </c>
      <c r="J39" s="233"/>
      <c r="K39" s="233">
        <f>SUM(K40:K55)</f>
        <v>0</v>
      </c>
      <c r="L39" s="233"/>
      <c r="M39" s="233">
        <f>SUM(M40:M55)</f>
        <v>0</v>
      </c>
      <c r="N39" s="226"/>
      <c r="O39" s="226">
        <f>SUM(O40:O55)</f>
        <v>10.153999999999998</v>
      </c>
      <c r="P39" s="226"/>
      <c r="Q39" s="226">
        <f>SUM(Q40:Q55)</f>
        <v>0</v>
      </c>
      <c r="R39" s="226"/>
      <c r="S39" s="226"/>
      <c r="T39" s="227"/>
      <c r="U39" s="226">
        <f>SUM(U40:U55)</f>
        <v>59.72</v>
      </c>
      <c r="AE39" t="s">
        <v>99</v>
      </c>
    </row>
    <row r="40" spans="1:60" outlineLevel="1">
      <c r="A40" s="213">
        <v>19</v>
      </c>
      <c r="B40" s="219" t="s">
        <v>150</v>
      </c>
      <c r="C40" s="264" t="s">
        <v>151</v>
      </c>
      <c r="D40" s="221" t="s">
        <v>133</v>
      </c>
      <c r="E40" s="228">
        <v>2</v>
      </c>
      <c r="F40" s="231">
        <f>H40+J40</f>
        <v>0</v>
      </c>
      <c r="G40" s="232">
        <f>ROUND(E40*F40,2)</f>
        <v>0</v>
      </c>
      <c r="H40" s="232"/>
      <c r="I40" s="232">
        <f>ROUND(E40*H40,2)</f>
        <v>0</v>
      </c>
      <c r="J40" s="232"/>
      <c r="K40" s="232">
        <f>ROUND(E40*J40,2)</f>
        <v>0</v>
      </c>
      <c r="L40" s="232">
        <v>0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6.6000000000000003E-2</v>
      </c>
      <c r="U40" s="222">
        <f>ROUND(E40*T40,2)</f>
        <v>0.13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103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>
        <v>20</v>
      </c>
      <c r="B41" s="219" t="s">
        <v>152</v>
      </c>
      <c r="C41" s="264" t="s">
        <v>153</v>
      </c>
      <c r="D41" s="221" t="s">
        <v>154</v>
      </c>
      <c r="E41" s="228">
        <v>2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0</v>
      </c>
      <c r="M41" s="232">
        <f>G41*(1+L41/100)</f>
        <v>0</v>
      </c>
      <c r="N41" s="222">
        <v>3.2100000000000002E-3</v>
      </c>
      <c r="O41" s="222">
        <f>ROUND(E41*N41,5)</f>
        <v>6.4200000000000004E-3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155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21</v>
      </c>
      <c r="B42" s="219" t="s">
        <v>156</v>
      </c>
      <c r="C42" s="264" t="s">
        <v>157</v>
      </c>
      <c r="D42" s="221" t="s">
        <v>133</v>
      </c>
      <c r="E42" s="228">
        <v>48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0</v>
      </c>
      <c r="M42" s="232">
        <f>G42*(1+L42/100)</f>
        <v>0</v>
      </c>
      <c r="N42" s="222">
        <v>1.0000000000000001E-5</v>
      </c>
      <c r="O42" s="222">
        <f>ROUND(E42*N42,5)</f>
        <v>4.8000000000000001E-4</v>
      </c>
      <c r="P42" s="222">
        <v>0</v>
      </c>
      <c r="Q42" s="222">
        <f>ROUND(E42*P42,5)</f>
        <v>0</v>
      </c>
      <c r="R42" s="222"/>
      <c r="S42" s="222"/>
      <c r="T42" s="223">
        <v>0.08</v>
      </c>
      <c r="U42" s="222">
        <f>ROUND(E42*T42,2)</f>
        <v>3.84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103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>
        <v>22</v>
      </c>
      <c r="B43" s="219" t="s">
        <v>158</v>
      </c>
      <c r="C43" s="264" t="s">
        <v>159</v>
      </c>
      <c r="D43" s="221" t="s">
        <v>154</v>
      </c>
      <c r="E43" s="228">
        <v>48</v>
      </c>
      <c r="F43" s="231">
        <f>H43+J43</f>
        <v>0</v>
      </c>
      <c r="G43" s="232">
        <f>ROUND(E43*F43,2)</f>
        <v>0</v>
      </c>
      <c r="H43" s="232"/>
      <c r="I43" s="232">
        <f>ROUND(E43*H43,2)</f>
        <v>0</v>
      </c>
      <c r="J43" s="232"/>
      <c r="K43" s="232">
        <f>ROUND(E43*J43,2)</f>
        <v>0</v>
      </c>
      <c r="L43" s="232">
        <v>0</v>
      </c>
      <c r="M43" s="232">
        <f>G43*(1+L43/100)</f>
        <v>0</v>
      </c>
      <c r="N43" s="222">
        <v>4.4000000000000003E-3</v>
      </c>
      <c r="O43" s="222">
        <f>ROUND(E43*N43,5)</f>
        <v>0.2112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155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>
        <v>23</v>
      </c>
      <c r="B44" s="219" t="s">
        <v>160</v>
      </c>
      <c r="C44" s="264" t="s">
        <v>161</v>
      </c>
      <c r="D44" s="221" t="s">
        <v>154</v>
      </c>
      <c r="E44" s="228">
        <v>2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0</v>
      </c>
      <c r="M44" s="232">
        <f>G44*(1+L44/100)</f>
        <v>0</v>
      </c>
      <c r="N44" s="222">
        <v>2.2089799999999999</v>
      </c>
      <c r="O44" s="222">
        <f>ROUND(E44*N44,5)</f>
        <v>4.4179599999999999</v>
      </c>
      <c r="P44" s="222">
        <v>0</v>
      </c>
      <c r="Q44" s="222">
        <f>ROUND(E44*P44,5)</f>
        <v>0</v>
      </c>
      <c r="R44" s="222"/>
      <c r="S44" s="222"/>
      <c r="T44" s="223">
        <v>21.292000000000002</v>
      </c>
      <c r="U44" s="222">
        <f>ROUND(E44*T44,2)</f>
        <v>42.58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103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>
        <v>24</v>
      </c>
      <c r="B45" s="219" t="s">
        <v>162</v>
      </c>
      <c r="C45" s="264" t="s">
        <v>163</v>
      </c>
      <c r="D45" s="221" t="s">
        <v>154</v>
      </c>
      <c r="E45" s="228">
        <v>1</v>
      </c>
      <c r="F45" s="231">
        <f>H45+J45</f>
        <v>0</v>
      </c>
      <c r="G45" s="232">
        <f>ROUND(E45*F45,2)</f>
        <v>0</v>
      </c>
      <c r="H45" s="232"/>
      <c r="I45" s="232">
        <f>ROUND(E45*H45,2)</f>
        <v>0</v>
      </c>
      <c r="J45" s="232"/>
      <c r="K45" s="232">
        <f>ROUND(E45*J45,2)</f>
        <v>0</v>
      </c>
      <c r="L45" s="232">
        <v>0</v>
      </c>
      <c r="M45" s="232">
        <f>G45*(1+L45/100)</f>
        <v>0</v>
      </c>
      <c r="N45" s="222">
        <v>5.3999999999999999E-2</v>
      </c>
      <c r="O45" s="222">
        <f>ROUND(E45*N45,5)</f>
        <v>5.3999999999999999E-2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155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>
        <v>25</v>
      </c>
      <c r="B46" s="219" t="s">
        <v>164</v>
      </c>
      <c r="C46" s="264" t="s">
        <v>165</v>
      </c>
      <c r="D46" s="221" t="s">
        <v>154</v>
      </c>
      <c r="E46" s="228">
        <v>1</v>
      </c>
      <c r="F46" s="231">
        <f>H46+J46</f>
        <v>0</v>
      </c>
      <c r="G46" s="232">
        <f>ROUND(E46*F46,2)</f>
        <v>0</v>
      </c>
      <c r="H46" s="232"/>
      <c r="I46" s="232">
        <f>ROUND(E46*H46,2)</f>
        <v>0</v>
      </c>
      <c r="J46" s="232"/>
      <c r="K46" s="232">
        <f>ROUND(E46*J46,2)</f>
        <v>0</v>
      </c>
      <c r="L46" s="232">
        <v>0</v>
      </c>
      <c r="M46" s="232">
        <f>G46*(1+L46/100)</f>
        <v>0</v>
      </c>
      <c r="N46" s="222">
        <v>6.8000000000000005E-2</v>
      </c>
      <c r="O46" s="222">
        <f>ROUND(E46*N46,5)</f>
        <v>6.8000000000000005E-2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155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>
      <c r="A47" s="213">
        <v>26</v>
      </c>
      <c r="B47" s="219" t="s">
        <v>166</v>
      </c>
      <c r="C47" s="264" t="s">
        <v>167</v>
      </c>
      <c r="D47" s="221" t="s">
        <v>154</v>
      </c>
      <c r="E47" s="228">
        <v>1</v>
      </c>
      <c r="F47" s="231">
        <f>H47+J47</f>
        <v>0</v>
      </c>
      <c r="G47" s="232">
        <f>ROUND(E47*F47,2)</f>
        <v>0</v>
      </c>
      <c r="H47" s="232"/>
      <c r="I47" s="232">
        <f>ROUND(E47*H47,2)</f>
        <v>0</v>
      </c>
      <c r="J47" s="232"/>
      <c r="K47" s="232">
        <f>ROUND(E47*J47,2)</f>
        <v>0</v>
      </c>
      <c r="L47" s="232">
        <v>0</v>
      </c>
      <c r="M47" s="232">
        <f>G47*(1+L47/100)</f>
        <v>0</v>
      </c>
      <c r="N47" s="222">
        <v>0.505</v>
      </c>
      <c r="O47" s="222">
        <f>ROUND(E47*N47,5)</f>
        <v>0.505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155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>
        <v>27</v>
      </c>
      <c r="B48" s="219" t="s">
        <v>168</v>
      </c>
      <c r="C48" s="264" t="s">
        <v>169</v>
      </c>
      <c r="D48" s="221" t="s">
        <v>154</v>
      </c>
      <c r="E48" s="228">
        <v>1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0</v>
      </c>
      <c r="M48" s="232">
        <f>G48*(1+L48/100)</f>
        <v>0</v>
      </c>
      <c r="N48" s="222">
        <v>0.43</v>
      </c>
      <c r="O48" s="222">
        <f>ROUND(E48*N48,5)</f>
        <v>0.43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155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>
        <v>28</v>
      </c>
      <c r="B49" s="219" t="s">
        <v>170</v>
      </c>
      <c r="C49" s="264" t="s">
        <v>171</v>
      </c>
      <c r="D49" s="221" t="s">
        <v>154</v>
      </c>
      <c r="E49" s="228">
        <v>1</v>
      </c>
      <c r="F49" s="231">
        <f>H49+J49</f>
        <v>0</v>
      </c>
      <c r="G49" s="232">
        <f>ROUND(E49*F49,2)</f>
        <v>0</v>
      </c>
      <c r="H49" s="232"/>
      <c r="I49" s="232">
        <f>ROUND(E49*H49,2)</f>
        <v>0</v>
      </c>
      <c r="J49" s="232"/>
      <c r="K49" s="232">
        <f>ROUND(E49*J49,2)</f>
        <v>0</v>
      </c>
      <c r="L49" s="232">
        <v>0</v>
      </c>
      <c r="M49" s="232">
        <f>G49*(1+L49/100)</f>
        <v>0</v>
      </c>
      <c r="N49" s="222">
        <v>0.5</v>
      </c>
      <c r="O49" s="222">
        <f>ROUND(E49*N49,5)</f>
        <v>0.5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155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>
        <v>29</v>
      </c>
      <c r="B50" s="219" t="s">
        <v>172</v>
      </c>
      <c r="C50" s="264" t="s">
        <v>173</v>
      </c>
      <c r="D50" s="221" t="s">
        <v>154</v>
      </c>
      <c r="E50" s="228">
        <v>2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0</v>
      </c>
      <c r="M50" s="232">
        <f>G50*(1+L50/100)</f>
        <v>0</v>
      </c>
      <c r="N50" s="222">
        <v>1.6</v>
      </c>
      <c r="O50" s="222">
        <f>ROUND(E50*N50,5)</f>
        <v>3.2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155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>
        <v>30</v>
      </c>
      <c r="B51" s="219" t="s">
        <v>174</v>
      </c>
      <c r="C51" s="264" t="s">
        <v>175</v>
      </c>
      <c r="D51" s="221" t="s">
        <v>154</v>
      </c>
      <c r="E51" s="228">
        <v>3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0</v>
      </c>
      <c r="M51" s="232">
        <f>G51*(1+L51/100)</f>
        <v>0</v>
      </c>
      <c r="N51" s="222">
        <v>2E-3</v>
      </c>
      <c r="O51" s="222">
        <f>ROUND(E51*N51,5)</f>
        <v>6.0000000000000001E-3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155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>
        <v>31</v>
      </c>
      <c r="B52" s="219" t="s">
        <v>176</v>
      </c>
      <c r="C52" s="264" t="s">
        <v>177</v>
      </c>
      <c r="D52" s="221" t="s">
        <v>133</v>
      </c>
      <c r="E52" s="228">
        <v>48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0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2.5999999999999999E-2</v>
      </c>
      <c r="U52" s="222">
        <f>ROUND(E52*T52,2)</f>
        <v>1.25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103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>
        <v>32</v>
      </c>
      <c r="B53" s="219" t="s">
        <v>178</v>
      </c>
      <c r="C53" s="264" t="s">
        <v>179</v>
      </c>
      <c r="D53" s="221" t="s">
        <v>133</v>
      </c>
      <c r="E53" s="228">
        <v>100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0</v>
      </c>
      <c r="M53" s="232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8.1000000000000003E-2</v>
      </c>
      <c r="U53" s="222">
        <f>ROUND(E53*T53,2)</f>
        <v>8.1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>
        <v>33</v>
      </c>
      <c r="B54" s="219" t="s">
        <v>180</v>
      </c>
      <c r="C54" s="264" t="s">
        <v>181</v>
      </c>
      <c r="D54" s="221" t="s">
        <v>154</v>
      </c>
      <c r="E54" s="228">
        <v>2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0</v>
      </c>
      <c r="M54" s="232">
        <f>G54*(1+L54/100)</f>
        <v>0</v>
      </c>
      <c r="N54" s="222">
        <v>0.16200000000000001</v>
      </c>
      <c r="O54" s="222">
        <f>ROUND(E54*N54,5)</f>
        <v>0.32400000000000001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155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>
        <v>34</v>
      </c>
      <c r="B55" s="219" t="s">
        <v>182</v>
      </c>
      <c r="C55" s="264" t="s">
        <v>183</v>
      </c>
      <c r="D55" s="221" t="s">
        <v>154</v>
      </c>
      <c r="E55" s="228">
        <v>1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0</v>
      </c>
      <c r="M55" s="232">
        <f>G55*(1+L55/100)</f>
        <v>0</v>
      </c>
      <c r="N55" s="222">
        <v>0.43093999999999999</v>
      </c>
      <c r="O55" s="222">
        <f>ROUND(E55*N55,5)</f>
        <v>0.43093999999999999</v>
      </c>
      <c r="P55" s="222">
        <v>0</v>
      </c>
      <c r="Q55" s="222">
        <f>ROUND(E55*P55,5)</f>
        <v>0</v>
      </c>
      <c r="R55" s="222"/>
      <c r="S55" s="222"/>
      <c r="T55" s="223">
        <v>3.8170000000000002</v>
      </c>
      <c r="U55" s="222">
        <f>ROUND(E55*T55,2)</f>
        <v>3.82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103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>
      <c r="A56" s="214" t="s">
        <v>98</v>
      </c>
      <c r="B56" s="220" t="s">
        <v>65</v>
      </c>
      <c r="C56" s="266" t="s">
        <v>66</v>
      </c>
      <c r="D56" s="225"/>
      <c r="E56" s="230"/>
      <c r="F56" s="233"/>
      <c r="G56" s="233">
        <f>SUMIF(AE57:AE57,"&lt;&gt;NOR",G57:G57)</f>
        <v>0</v>
      </c>
      <c r="H56" s="233"/>
      <c r="I56" s="233">
        <f>SUM(I57:I57)</f>
        <v>0</v>
      </c>
      <c r="J56" s="233"/>
      <c r="K56" s="233">
        <f>SUM(K57:K57)</f>
        <v>0</v>
      </c>
      <c r="L56" s="233"/>
      <c r="M56" s="233">
        <f>SUM(M57:M57)</f>
        <v>0</v>
      </c>
      <c r="N56" s="226"/>
      <c r="O56" s="226">
        <f>SUM(O57:O57)</f>
        <v>0</v>
      </c>
      <c r="P56" s="226"/>
      <c r="Q56" s="226">
        <f>SUM(Q57:Q57)</f>
        <v>0</v>
      </c>
      <c r="R56" s="226"/>
      <c r="S56" s="226"/>
      <c r="T56" s="227"/>
      <c r="U56" s="226">
        <f>SUM(U57:U57)</f>
        <v>0.22</v>
      </c>
      <c r="AE56" t="s">
        <v>99</v>
      </c>
    </row>
    <row r="57" spans="1:60" outlineLevel="1">
      <c r="A57" s="213">
        <v>35</v>
      </c>
      <c r="B57" s="219" t="s">
        <v>184</v>
      </c>
      <c r="C57" s="264" t="s">
        <v>185</v>
      </c>
      <c r="D57" s="221" t="s">
        <v>133</v>
      </c>
      <c r="E57" s="228">
        <v>6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0</v>
      </c>
      <c r="M57" s="232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3.6999999999999998E-2</v>
      </c>
      <c r="U57" s="222">
        <f>ROUND(E57*T57,2)</f>
        <v>0.22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103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>
      <c r="A58" s="214" t="s">
        <v>98</v>
      </c>
      <c r="B58" s="220" t="s">
        <v>67</v>
      </c>
      <c r="C58" s="266" t="s">
        <v>68</v>
      </c>
      <c r="D58" s="225"/>
      <c r="E58" s="230"/>
      <c r="F58" s="233"/>
      <c r="G58" s="233">
        <f>SUMIF(AE59:AE59,"&lt;&gt;NOR",G59:G59)</f>
        <v>0</v>
      </c>
      <c r="H58" s="233"/>
      <c r="I58" s="233">
        <f>SUM(I59:I59)</f>
        <v>0</v>
      </c>
      <c r="J58" s="233"/>
      <c r="K58" s="233">
        <f>SUM(K59:K59)</f>
        <v>0</v>
      </c>
      <c r="L58" s="233"/>
      <c r="M58" s="233">
        <f>SUM(M59:M59)</f>
        <v>0</v>
      </c>
      <c r="N58" s="226"/>
      <c r="O58" s="226">
        <f>SUM(O59:O59)</f>
        <v>0.56040999999999996</v>
      </c>
      <c r="P58" s="226"/>
      <c r="Q58" s="226">
        <f>SUM(Q59:Q59)</f>
        <v>0.32075999999999999</v>
      </c>
      <c r="R58" s="226"/>
      <c r="S58" s="226"/>
      <c r="T58" s="227"/>
      <c r="U58" s="226">
        <f>SUM(U59:U59)</f>
        <v>3.4</v>
      </c>
      <c r="AE58" t="s">
        <v>99</v>
      </c>
    </row>
    <row r="59" spans="1:60" ht="22.5" outlineLevel="1">
      <c r="A59" s="213">
        <v>36</v>
      </c>
      <c r="B59" s="219" t="s">
        <v>186</v>
      </c>
      <c r="C59" s="264" t="s">
        <v>187</v>
      </c>
      <c r="D59" s="221" t="s">
        <v>154</v>
      </c>
      <c r="E59" s="228">
        <v>1</v>
      </c>
      <c r="F59" s="231">
        <f>H59+J59</f>
        <v>0</v>
      </c>
      <c r="G59" s="232">
        <f>ROUND(E59*F59,2)</f>
        <v>0</v>
      </c>
      <c r="H59" s="232"/>
      <c r="I59" s="232">
        <f>ROUND(E59*H59,2)</f>
        <v>0</v>
      </c>
      <c r="J59" s="232"/>
      <c r="K59" s="232">
        <f>ROUND(E59*J59,2)</f>
        <v>0</v>
      </c>
      <c r="L59" s="232">
        <v>0</v>
      </c>
      <c r="M59" s="232">
        <f>G59*(1+L59/100)</f>
        <v>0</v>
      </c>
      <c r="N59" s="222">
        <v>0.56040999999999996</v>
      </c>
      <c r="O59" s="222">
        <f>ROUND(E59*N59,5)</f>
        <v>0.56040999999999996</v>
      </c>
      <c r="P59" s="222">
        <v>0.32075999999999999</v>
      </c>
      <c r="Q59" s="222">
        <f>ROUND(E59*P59,5)</f>
        <v>0.32075999999999999</v>
      </c>
      <c r="R59" s="222"/>
      <c r="S59" s="222"/>
      <c r="T59" s="223">
        <v>3.4</v>
      </c>
      <c r="U59" s="222">
        <f>ROUND(E59*T59,2)</f>
        <v>3.4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103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>
      <c r="A60" s="214" t="s">
        <v>98</v>
      </c>
      <c r="B60" s="220" t="s">
        <v>69</v>
      </c>
      <c r="C60" s="266" t="s">
        <v>70</v>
      </c>
      <c r="D60" s="225"/>
      <c r="E60" s="230"/>
      <c r="F60" s="233"/>
      <c r="G60" s="233">
        <f>SUMIF(AE61:AE61,"&lt;&gt;NOR",G61:G61)</f>
        <v>0</v>
      </c>
      <c r="H60" s="233"/>
      <c r="I60" s="233">
        <f>SUM(I61:I61)</f>
        <v>0</v>
      </c>
      <c r="J60" s="233"/>
      <c r="K60" s="233">
        <f>SUM(K61:K61)</f>
        <v>0</v>
      </c>
      <c r="L60" s="233"/>
      <c r="M60" s="233">
        <f>SUM(M61:M61)</f>
        <v>0</v>
      </c>
      <c r="N60" s="226"/>
      <c r="O60" s="226">
        <f>SUM(O61:O61)</f>
        <v>0</v>
      </c>
      <c r="P60" s="226"/>
      <c r="Q60" s="226">
        <f>SUM(Q61:Q61)</f>
        <v>0</v>
      </c>
      <c r="R60" s="226"/>
      <c r="S60" s="226"/>
      <c r="T60" s="227"/>
      <c r="U60" s="226">
        <f>SUM(U61:U61)</f>
        <v>4.22</v>
      </c>
      <c r="AE60" t="s">
        <v>99</v>
      </c>
    </row>
    <row r="61" spans="1:60" outlineLevel="1">
      <c r="A61" s="242">
        <v>37</v>
      </c>
      <c r="B61" s="243" t="s">
        <v>188</v>
      </c>
      <c r="C61" s="267" t="s">
        <v>189</v>
      </c>
      <c r="D61" s="244" t="s">
        <v>190</v>
      </c>
      <c r="E61" s="245">
        <v>19.941389999999998</v>
      </c>
      <c r="F61" s="246">
        <f>H61+J61</f>
        <v>0</v>
      </c>
      <c r="G61" s="247">
        <f>ROUND(E61*F61,2)</f>
        <v>0</v>
      </c>
      <c r="H61" s="247"/>
      <c r="I61" s="247">
        <f>ROUND(E61*H61,2)</f>
        <v>0</v>
      </c>
      <c r="J61" s="247"/>
      <c r="K61" s="247">
        <f>ROUND(E61*J61,2)</f>
        <v>0</v>
      </c>
      <c r="L61" s="247">
        <v>0</v>
      </c>
      <c r="M61" s="247">
        <f>G61*(1+L61/100)</f>
        <v>0</v>
      </c>
      <c r="N61" s="248">
        <v>0</v>
      </c>
      <c r="O61" s="248">
        <f>ROUND(E61*N61,5)</f>
        <v>0</v>
      </c>
      <c r="P61" s="248">
        <v>0</v>
      </c>
      <c r="Q61" s="248">
        <f>ROUND(E61*P61,5)</f>
        <v>0</v>
      </c>
      <c r="R61" s="248"/>
      <c r="S61" s="248"/>
      <c r="T61" s="249">
        <v>0.21149999999999999</v>
      </c>
      <c r="U61" s="248">
        <f>ROUND(E61*T61,2)</f>
        <v>4.22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>
      <c r="A62" s="6"/>
      <c r="B62" s="7" t="s">
        <v>191</v>
      </c>
      <c r="C62" s="268" t="s">
        <v>191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>
      <c r="A63" s="250"/>
      <c r="B63" s="251" t="s">
        <v>28</v>
      </c>
      <c r="C63" s="269" t="s">
        <v>191</v>
      </c>
      <c r="D63" s="252"/>
      <c r="E63" s="252"/>
      <c r="F63" s="252"/>
      <c r="G63" s="263">
        <f>G8+G29+G32+G39+G56+G58+G60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192</v>
      </c>
    </row>
    <row r="64" spans="1:60">
      <c r="A64" s="6"/>
      <c r="B64" s="7" t="s">
        <v>191</v>
      </c>
      <c r="C64" s="268" t="s">
        <v>191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6"/>
      <c r="B65" s="7" t="s">
        <v>191</v>
      </c>
      <c r="C65" s="268" t="s">
        <v>191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53" t="s">
        <v>193</v>
      </c>
      <c r="B66" s="253"/>
      <c r="C66" s="270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254"/>
      <c r="B67" s="255"/>
      <c r="C67" s="271"/>
      <c r="D67" s="255"/>
      <c r="E67" s="255"/>
      <c r="F67" s="255"/>
      <c r="G67" s="25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194</v>
      </c>
    </row>
    <row r="68" spans="1:31">
      <c r="A68" s="257"/>
      <c r="B68" s="258"/>
      <c r="C68" s="272"/>
      <c r="D68" s="258"/>
      <c r="E68" s="258"/>
      <c r="F68" s="258"/>
      <c r="G68" s="259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>
      <c r="A69" s="257"/>
      <c r="B69" s="258"/>
      <c r="C69" s="272"/>
      <c r="D69" s="258"/>
      <c r="E69" s="258"/>
      <c r="F69" s="258"/>
      <c r="G69" s="25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>
      <c r="A70" s="257"/>
      <c r="B70" s="258"/>
      <c r="C70" s="272"/>
      <c r="D70" s="258"/>
      <c r="E70" s="258"/>
      <c r="F70" s="258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>
      <c r="A71" s="260"/>
      <c r="B71" s="261"/>
      <c r="C71" s="273"/>
      <c r="D71" s="261"/>
      <c r="E71" s="261"/>
      <c r="F71" s="261"/>
      <c r="G71" s="26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>
      <c r="A72" s="6"/>
      <c r="B72" s="7" t="s">
        <v>191</v>
      </c>
      <c r="C72" s="268" t="s">
        <v>191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>
      <c r="C73" s="274"/>
      <c r="AE73" t="s">
        <v>195</v>
      </c>
    </row>
  </sheetData>
  <mergeCells count="6">
    <mergeCell ref="A1:G1"/>
    <mergeCell ref="C2:G2"/>
    <mergeCell ref="C3:G3"/>
    <mergeCell ref="C4:G4"/>
    <mergeCell ref="A66:C66"/>
    <mergeCell ref="A67:G71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2022-03-31T18:09:17Z</cp:lastPrinted>
  <dcterms:created xsi:type="dcterms:W3CDTF">2009-04-08T07:15:50Z</dcterms:created>
  <dcterms:modified xsi:type="dcterms:W3CDTF">2022-03-31T18:12:14Z</dcterms:modified>
</cp:coreProperties>
</file>